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defaultThemeVersion="202300"/>
  <mc:AlternateContent xmlns:mc="http://schemas.openxmlformats.org/markup-compatibility/2006">
    <mc:Choice Requires="x15">
      <x15ac:absPath xmlns:x15ac="http://schemas.microsoft.com/office/spreadsheetml/2010/11/ac" url="/Users/shawndickerson/Desktop/"/>
    </mc:Choice>
  </mc:AlternateContent>
  <xr:revisionPtr revIDLastSave="0" documentId="13_ncr:1_{253CF41D-0607-ED45-8D1A-9AD42ECE3D98}" xr6:coauthVersionLast="47" xr6:coauthVersionMax="47" xr10:uidLastSave="{00000000-0000-0000-0000-000000000000}"/>
  <bookViews>
    <workbookView xWindow="2360" yWindow="2340" windowWidth="31320" windowHeight="18120" xr2:uid="{48D3E92F-2512-854E-91A3-C371B142E27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4" i="1" l="1"/>
  <c r="B40" i="1"/>
  <c r="B41" i="1" s="1"/>
  <c r="B21" i="1" l="1"/>
  <c r="B42" i="1" s="1"/>
  <c r="B20" i="1"/>
  <c r="B22" i="1"/>
  <c r="B43" i="1" s="1"/>
  <c r="B33" i="1" l="1"/>
  <c r="B37" i="1" l="1"/>
  <c r="B44" i="1"/>
  <c r="B35"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<sst xmlns="http://schemas.openxmlformats.org/spreadsheetml/2006/main" count="38" uniqueCount="38">
  <si>
    <t>Number of wells</t>
  </si>
  <si>
    <t>Price of crude per barrel</t>
  </si>
  <si>
    <t>Average number of barrels per day per well</t>
  </si>
  <si>
    <t>Number of wells you have to pull prematurely each year because of a stuck anchor (e.g., scale, sand, etc.)?</t>
  </si>
  <si>
    <t>Number of wells that become gas locked each year?</t>
  </si>
  <si>
    <t>Average number of days for a complex workover to fish a stuck anchor and replace the rod pump</t>
  </si>
  <si>
    <t>Average number of days for a workover rig to change out a sucker-rod pump (SRP) to minimize gas locking</t>
  </si>
  <si>
    <t>Average cost per day for a workover rig to change out an SRP</t>
  </si>
  <si>
    <t>The Total Cost of Your Current Tubing Anchor Catcher Equipment</t>
  </si>
  <si>
    <t>Cost savings from reducing the instances of stuck anchors and the time required to pull them</t>
  </si>
  <si>
    <t>Cost savings from reducing the instances of gas locking</t>
  </si>
  <si>
    <t>Total Savings and Production Gains</t>
  </si>
  <si>
    <t>Net Economic Benefit</t>
  </si>
  <si>
    <t>Incremental Cost of Slimline TACs versus Standard B2 TACs</t>
  </si>
  <si>
    <t>Average cost per day for a complex workover to fish a stuck anchor</t>
  </si>
  <si>
    <t>Production losses due to downtime</t>
  </si>
  <si>
    <t>Workover costs related to stuck anchors</t>
  </si>
  <si>
    <t>Workover costs related to gas locking</t>
  </si>
  <si>
    <t>Production gains with reduced downtime (bbls/year)</t>
  </si>
  <si>
    <t>Production gains with reduced downtime</t>
  </si>
  <si>
    <t>Running the TechTAC® Slimline® TAC Can Reduce Downtime and Boost Well Production</t>
  </si>
  <si>
    <t>Please provide the details below to help determine how much time and money is spent managing anchors.</t>
  </si>
  <si>
    <t>1-Year Return of Slimline TACs versus Standard B2 TACs</t>
  </si>
  <si>
    <t>Results</t>
  </si>
  <si>
    <t>Total 1-year business benefit</t>
  </si>
  <si>
    <t>Return on Investment Calculator</t>
  </si>
  <si>
    <t>With a flow-by area that’s up to 245% larger than a standard B2 tubing anchor, the Slimline TAC can mitigate many common downhole problems that hinder production in wells that use sucker rod pumps. Independent CFD research confirms that when compared to a standard B2 tubing anchor, the design of the Slimline TAC is optimized to:
--Reduce the back-pressure around the anchor, allowing for improved gas flow to the surface, reducing or eliminating rod pump gas locking.
--Create less pressure drop and turbulent flow to greatly reduce the precipitation of scale, iron sulfide, and paraffin.
--Stimulate perforations effectively because fluid rates can be maximized.
How might the benefits of the Slimline Tubing Anchor Catcher improve the production and profitability of your wells?
To find out, complete the form below, which will help you calculate the return on investment of replacing traditional B2-style TACs with Slimline TACs from TechTAC. Many of the fields (such as the cost of a workover rig) are pre-populated with industry-average data but can be overwritten to better match your unique circumstances.</t>
  </si>
  <si>
    <t>Production losses due to downtime (bbls/yr)*</t>
  </si>
  <si>
    <t>*Production losses have been reduced by a factor of 0.75 to account for flush production once the wells begin pumping again.</t>
  </si>
  <si>
    <t xml:space="preserve">
 TechTAC 1-Year Business Benefit Summary</t>
  </si>
  <si>
    <t>The Business Benefits of the TechTAC Slimline</t>
  </si>
  <si>
    <t>These fields summarize some of the benefits TechTAC customers have realized by switching from standard B2 anchors to the Slimline. The pre-populated percentages are used in the ROI calculations below and represent a conservative estimate of the resulting benefits.</t>
  </si>
  <si>
    <r>
      <t xml:space="preserve">The Slimline TAC can reduce the number of stuck anchors by as much as 87%. </t>
    </r>
    <r>
      <rPr>
        <sz val="12"/>
        <color theme="1"/>
        <rFont val="Aptos Narrow (Body)"/>
      </rPr>
      <t>The anchor's reduced OD and tapered design prevents sediment from bridging on top of the TAC.</t>
    </r>
  </si>
  <si>
    <r>
      <t xml:space="preserve">The Slimline TAC can eliminate up to 80% of all instances of gas locking. </t>
    </r>
    <r>
      <rPr>
        <sz val="12"/>
        <color theme="1"/>
        <rFont val="Aptos Narrow (Body)"/>
      </rPr>
      <t>The anchor's reduced OD creates up to 245% more flow-by area, so formation gas doesn't get trapped below the TAC.</t>
    </r>
  </si>
  <si>
    <r>
      <t xml:space="preserve">The Slimline TAC can reduce anchor cutover time by as much as 50% </t>
    </r>
    <r>
      <rPr>
        <sz val="12"/>
        <color theme="1"/>
        <rFont val="Aptos Narrow (Body)"/>
      </rPr>
      <t>because only the slips and slip protectors need to be cut.</t>
    </r>
  </si>
  <si>
    <t>The Return on Investment of Switching to the Slimline TAC</t>
  </si>
  <si>
    <r>
      <t xml:space="preserve">Based on your inputs above, the data below compares the incremental cost and resulting business benefits (through increased production, less downtime, etc.) </t>
    </r>
    <r>
      <rPr>
        <sz val="12"/>
        <color theme="1"/>
        <rFont val="Aptos Narrow (Body)"/>
      </rPr>
      <t>of switching all of your wells from standard B2 anchors to Slimline TACs. The return on investment</t>
    </r>
    <r>
      <rPr>
        <sz val="12"/>
        <color theme="1"/>
        <rFont val="Aptos Narrow"/>
        <family val="2"/>
        <scheme val="minor"/>
      </rPr>
      <t>, or ROI, shows the overall net gain to your company from making the switch.</t>
    </r>
  </si>
  <si>
    <t>NOTE: The cost savings outlined in this analysis conservatively assumes a 1:1 replacement rate for Slimline TACs and standard B2 anchors. However, many TechTAC customers have reported a much lower replacement frequency with the Slimline, which would enhance ROI further. In addition, many have seen production increases of 20% or more per well because of increased fluid flow.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</si>
</sst>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_(&quot;$&quot;* #,##0.0_);_(&quot;$&quot;* \(#,##0.0\);_(&quot;$&quot;* &quot;-&quot;?_);_(@_)"/>
  </numFmts>
  <fonts count="11" x14ac:knownFonts="1">
    <font>
      <sz val="12"/>
      <color theme="1"/>
      <name val="Aptos Narrow"/>
      <family val="2"/>
      <scheme val="minor"/>
    </font>
    <font>
      <sz val="12"/>
      <color theme="1"/>
      <name val="Aptos Narrow"/>
      <family val="2"/>
      <scheme val="minor"/>
    </font>
    <font>
      <b/>
      <sz val="12"/>
      <color theme="1"/>
      <name val="Aptos Narrow"/>
      <scheme val="minor"/>
    </font>
    <font>
      <sz val="12"/>
      <color rgb="FFFF0000"/>
      <name val="Aptos Narrow"/>
      <family val="2"/>
      <scheme val="minor"/>
    </font>
    <font>
      <sz val="12"/>
      <color theme="1"/>
      <name val="Aptos Narrow"/>
      <scheme val="minor"/>
    </font>
    <font>
      <sz val="12"/>
      <color theme="6"/>
      <name val="Aptos Narrow"/>
      <family val="2"/>
      <scheme val="minor"/>
    </font>
    <font>
      <u/>
      <sz val="12"/>
      <color theme="1"/>
      <name val="Aptos Narrow"/>
      <family val="2"/>
      <scheme val="minor"/>
    </font>
    <font>
      <b/>
      <sz val="16"/>
      <color theme="1"/>
      <name val="Aptos Narrow"/>
      <scheme val="minor"/>
    </font>
    <font>
      <sz val="12"/>
      <color theme="1"/>
      <name val="Aptos Narrow (Body)"/>
    </font>
    <font>
      <sz val="10"/>
      <color theme="1"/>
      <name val="Aptos Narrow"/>
      <family val="2"/>
      <scheme val="minor"/>
    </font>
    <font>
      <i/>
      <sz val="10"/>
      <color theme="1"/>
      <name val="Aptos Narrow"/>
      <scheme val="minor"/>
    </font>
  </fonts>
  <fills count="6">
    <fill>
      <patternFill patternType="none"/>
    </fill>
    <fill>
      <patternFill patternType="gray125"/>
    </fill>
    <fill>
      <patternFill patternType="solid">
        <fgColor theme="3" tint="0.79998168889431442"/>
        <bgColor indexed="64"/>
      </patternFill>
    </fill>
    <fill>
      <patternFill patternType="solid">
        <fgColor theme="3" tint="0.749992370372631"/>
        <bgColor indexed="64"/>
      </patternFill>
    </fill>
    <fill>
      <patternFill patternType="solid">
        <fgColor theme="0" tint="-0.249977111117893"/>
        <bgColor indexed="64"/>
      </patternFill>
    </fill>
    <fill>
      <patternFill patternType="solid">
        <fgColor theme="0" tint="-4.9989318521683403E-2"/>
        <bgColor indexed="64"/>
      </patternFill>
    </fill>
  </fills>
  <borders count="1">
    <border>
      <left/>
      <right/>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26">
    <xf numFmtId="0" fontId="0" fillId="0" borderId="0" xfId="0"/>
    <xf numFmtId="0" fontId="0" fillId="0" borderId="0" xfId="0" applyAlignment="1">
      <alignment wrapText="1"/>
    </xf>
    <xf numFmtId="9" fontId="0" fillId="0" borderId="0" xfId="0" applyNumberFormat="1"/>
    <xf numFmtId="164" fontId="0" fillId="0" borderId="0" xfId="2" applyNumberFormat="1" applyFont="1"/>
    <xf numFmtId="9" fontId="2" fillId="0" borderId="0" xfId="3" applyFont="1"/>
    <xf numFmtId="0" fontId="2" fillId="0" borderId="0" xfId="0" applyFont="1"/>
    <xf numFmtId="164" fontId="0" fillId="0" borderId="0" xfId="0" applyNumberFormat="1"/>
    <xf numFmtId="166" fontId="0" fillId="0" borderId="0" xfId="0" applyNumberFormat="1"/>
    <xf numFmtId="165" fontId="3" fillId="0" borderId="0" xfId="1" applyNumberFormat="1" applyFont="1"/>
    <xf numFmtId="164" fontId="3" fillId="0" borderId="0" xfId="2" applyNumberFormat="1" applyFont="1"/>
    <xf numFmtId="0" fontId="6" fillId="0" borderId="0" xfId="0" applyFont="1" applyAlignment="1">
      <alignment wrapText="1"/>
    </xf>
    <xf numFmtId="164" fontId="4" fillId="0" borderId="0" xfId="0" applyNumberFormat="1" applyFont="1"/>
    <xf numFmtId="9" fontId="2" fillId="3" borderId="0" xfId="3" applyFont="1" applyFill="1"/>
    <xf numFmtId="165" fontId="5" fillId="3" borderId="0" xfId="1" applyNumberFormat="1" applyFont="1" applyFill="1"/>
    <xf numFmtId="164" fontId="5" fillId="3" borderId="0" xfId="0" applyNumberFormat="1" applyFont="1" applyFill="1"/>
    <xf numFmtId="0" fontId="0" fillId="3" borderId="0" xfId="0" applyFill="1" applyAlignment="1">
      <alignment horizontal="right"/>
    </xf>
    <xf numFmtId="0" fontId="0" fillId="0" borderId="0" xfId="0" applyAlignment="1">
      <alignment horizontal="left" wrapText="1"/>
    </xf>
    <xf numFmtId="0" fontId="7" fillId="0" borderId="0" xfId="0" applyFont="1" applyAlignment="1">
      <alignment wrapText="1"/>
    </xf>
    <xf numFmtId="0" fontId="4" fillId="0" borderId="0" xfId="0" applyFont="1"/>
    <xf numFmtId="0" fontId="2" fillId="3" borderId="0" xfId="0" applyFont="1" applyFill="1"/>
    <xf numFmtId="0" fontId="4" fillId="0" borderId="0" xfId="0" applyFont="1" applyAlignment="1">
      <alignment wrapText="1"/>
    </xf>
    <xf numFmtId="0" fontId="4" fillId="4" borderId="0" xfId="0" applyFont="1" applyFill="1" applyAlignment="1">
      <alignment wrapText="1"/>
    </xf>
    <xf numFmtId="0" fontId="4" fillId="5" borderId="0" xfId="0" applyFont="1" applyFill="1" applyAlignment="1">
      <alignment wrapText="1"/>
    </xf>
    <xf numFmtId="0" fontId="9" fillId="0" borderId="0" xfId="0" applyFont="1" applyAlignment="1">
      <alignment wrapText="1"/>
    </xf>
    <xf numFmtId="0" fontId="2" fillId="2" borderId="0" xfId="0" applyFont="1" applyFill="1" applyAlignment="1">
      <alignment wrapText="1"/>
    </xf>
    <xf numFmtId="0" fontId="10" fillId="0" borderId="0" xfId="0" applyFont="1" applyAlignment="1">
      <alignment wrapText="1"/>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CED72-D41B-7B4C-9342-36033FEE4D07}">
  <dimension ref="A1:H48"/>
  <sheetViews>
    <sheetView tabSelected="1" zoomScale="180" zoomScaleNormal="180" workbookViewId="0">
      <selection activeCell="B12" sqref="B12"/>
    </sheetView>
  </sheetViews>
  <sheetFormatPr baseColWidth="10" defaultRowHeight="16" x14ac:dyDescent="0.2"/>
  <cols>
    <col min="1" max="1" width="53.1640625" style="1" customWidth="1"/>
    <col min="2" max="2" width="15.6640625" customWidth="1"/>
    <col min="5" max="5" width="12.5" bestFit="1" customWidth="1"/>
    <col min="6" max="6" width="14.6640625" customWidth="1"/>
    <col min="7" max="7" width="10.83203125" customWidth="1"/>
  </cols>
  <sheetData>
    <row r="1" spans="1:7" ht="126" customHeight="1" x14ac:dyDescent="0.2">
      <c r="A1" s="16" t="e" vm="1">
        <v>#VALUE!</v>
      </c>
    </row>
    <row r="2" spans="1:7" ht="23" x14ac:dyDescent="0.3">
      <c r="A2" s="17" t="s">
        <v>25</v>
      </c>
    </row>
    <row r="4" spans="1:7" ht="34" x14ac:dyDescent="0.2">
      <c r="A4" s="10" t="s">
        <v>20</v>
      </c>
    </row>
    <row r="5" spans="1:7" ht="389" customHeight="1" x14ac:dyDescent="0.2">
      <c r="A5" s="1" t="s">
        <v>26</v>
      </c>
    </row>
    <row r="7" spans="1:7" ht="17" customHeight="1" x14ac:dyDescent="0.2">
      <c r="A7" s="24" t="s">
        <v>8</v>
      </c>
      <c r="B7" s="24"/>
    </row>
    <row r="8" spans="1:7" ht="34" customHeight="1" x14ac:dyDescent="0.2">
      <c r="A8" s="1" t="s">
        <v>21</v>
      </c>
      <c r="B8" s="1"/>
    </row>
    <row r="9" spans="1:7" ht="17" x14ac:dyDescent="0.2">
      <c r="A9" s="1" t="s">
        <v>0</v>
      </c>
      <c r="B9">
        <v>100</v>
      </c>
    </row>
    <row r="10" spans="1:7" ht="17" x14ac:dyDescent="0.2">
      <c r="A10" s="1" t="s">
        <v>2</v>
      </c>
      <c r="B10">
        <v>28</v>
      </c>
    </row>
    <row r="11" spans="1:7" ht="34" x14ac:dyDescent="0.2">
      <c r="A11" s="1" t="s">
        <v>3</v>
      </c>
      <c r="B11">
        <v>4</v>
      </c>
    </row>
    <row r="12" spans="1:7" ht="17" x14ac:dyDescent="0.2">
      <c r="A12" s="1" t="s">
        <v>4</v>
      </c>
      <c r="B12">
        <v>20</v>
      </c>
    </row>
    <row r="13" spans="1:7" ht="17" x14ac:dyDescent="0.2">
      <c r="A13" s="1" t="s">
        <v>1</v>
      </c>
      <c r="B13" s="3">
        <v>72</v>
      </c>
    </row>
    <row r="14" spans="1:7" ht="34" x14ac:dyDescent="0.2">
      <c r="A14" s="1" t="s">
        <v>5</v>
      </c>
      <c r="B14">
        <v>5</v>
      </c>
      <c r="G14" s="4"/>
    </row>
    <row r="15" spans="1:7" ht="34" x14ac:dyDescent="0.2">
      <c r="A15" s="1" t="s">
        <v>6</v>
      </c>
      <c r="B15">
        <v>3</v>
      </c>
    </row>
    <row r="16" spans="1:7" ht="34" x14ac:dyDescent="0.2">
      <c r="A16" s="1" t="s">
        <v>14</v>
      </c>
      <c r="B16" s="3">
        <v>7500</v>
      </c>
    </row>
    <row r="17" spans="1:8" ht="17" x14ac:dyDescent="0.2">
      <c r="A17" s="1" t="s">
        <v>7</v>
      </c>
      <c r="B17" s="3">
        <v>5700</v>
      </c>
    </row>
    <row r="18" spans="1:8" x14ac:dyDescent="0.2">
      <c r="B18" s="3"/>
      <c r="C18" s="1"/>
      <c r="D18" s="3"/>
      <c r="H18" s="5"/>
    </row>
    <row r="19" spans="1:8" ht="17" x14ac:dyDescent="0.2">
      <c r="A19" s="1" t="s">
        <v>27</v>
      </c>
      <c r="B19" s="8">
        <v>1680</v>
      </c>
      <c r="C19" s="1"/>
      <c r="D19" s="3"/>
    </row>
    <row r="20" spans="1:8" ht="17" x14ac:dyDescent="0.2">
      <c r="A20" s="1" t="s">
        <v>15</v>
      </c>
      <c r="B20" s="9">
        <f>B19*B13</f>
        <v>120960</v>
      </c>
      <c r="C20" s="1"/>
    </row>
    <row r="21" spans="1:8" ht="17" x14ac:dyDescent="0.2">
      <c r="A21" s="1" t="s">
        <v>16</v>
      </c>
      <c r="B21" s="9">
        <f>B16*(B14*B11)</f>
        <v>150000</v>
      </c>
      <c r="D21" s="6"/>
      <c r="E21" s="7"/>
    </row>
    <row r="22" spans="1:8" ht="17" x14ac:dyDescent="0.2">
      <c r="A22" s="1" t="s">
        <v>17</v>
      </c>
      <c r="B22" s="9">
        <f>B17*B15*B12</f>
        <v>342000</v>
      </c>
    </row>
    <row r="24" spans="1:8" x14ac:dyDescent="0.2">
      <c r="A24" s="24" t="s">
        <v>30</v>
      </c>
      <c r="B24" s="24"/>
    </row>
    <row r="25" spans="1:8" ht="85" x14ac:dyDescent="0.2">
      <c r="A25" s="1" t="s">
        <v>31</v>
      </c>
      <c r="B25" s="1"/>
    </row>
    <row r="26" spans="1:8" ht="51" x14ac:dyDescent="0.2">
      <c r="A26" s="1" t="s">
        <v>32</v>
      </c>
      <c r="B26" s="2">
        <v>0.5</v>
      </c>
    </row>
    <row r="27" spans="1:8" ht="51" x14ac:dyDescent="0.2">
      <c r="A27" s="1" t="s">
        <v>33</v>
      </c>
      <c r="B27" s="2">
        <v>0.5</v>
      </c>
    </row>
    <row r="28" spans="1:8" ht="34" x14ac:dyDescent="0.2">
      <c r="A28" s="1" t="s">
        <v>34</v>
      </c>
      <c r="B28" s="2">
        <v>0.33</v>
      </c>
    </row>
    <row r="29" spans="1:8" x14ac:dyDescent="0.2">
      <c r="B29" s="2"/>
    </row>
    <row r="30" spans="1:8" ht="17" x14ac:dyDescent="0.2">
      <c r="A30" s="10" t="s">
        <v>35</v>
      </c>
      <c r="B30" s="2"/>
    </row>
    <row r="31" spans="1:8" ht="98" customHeight="1" x14ac:dyDescent="0.2">
      <c r="A31" s="1" t="s">
        <v>36</v>
      </c>
      <c r="B31" s="2"/>
    </row>
    <row r="32" spans="1:8" x14ac:dyDescent="0.2">
      <c r="B32" s="2"/>
    </row>
    <row r="33" spans="1:2" x14ac:dyDescent="0.2">
      <c r="A33" s="18" t="s">
        <v>11</v>
      </c>
      <c r="B33" s="6">
        <f>SUM(B41,B42,B43)</f>
        <v>351390</v>
      </c>
    </row>
    <row r="34" spans="1:2" x14ac:dyDescent="0.2">
      <c r="A34" s="18" t="s">
        <v>13</v>
      </c>
      <c r="B34" s="3">
        <f>-B9*1200</f>
        <v>-120000</v>
      </c>
    </row>
    <row r="35" spans="1:2" x14ac:dyDescent="0.2">
      <c r="A35" s="18" t="s">
        <v>12</v>
      </c>
      <c r="B35" s="11">
        <f>B33+B34</f>
        <v>231390</v>
      </c>
    </row>
    <row r="36" spans="1:2" x14ac:dyDescent="0.2">
      <c r="A36" s="18"/>
    </row>
    <row r="37" spans="1:2" ht="16" customHeight="1" x14ac:dyDescent="0.2">
      <c r="A37" s="19" t="s">
        <v>22</v>
      </c>
      <c r="B37" s="12">
        <f>-B33/B34</f>
        <v>2.9282499999999998</v>
      </c>
    </row>
    <row r="38" spans="1:2" x14ac:dyDescent="0.2">
      <c r="A38" s="20"/>
    </row>
    <row r="39" spans="1:2" ht="18" customHeight="1" x14ac:dyDescent="0.2">
      <c r="A39" s="21" t="s">
        <v>29</v>
      </c>
      <c r="B39" s="15" t="s">
        <v>23</v>
      </c>
    </row>
    <row r="40" spans="1:2" ht="17" x14ac:dyDescent="0.2">
      <c r="A40" s="22" t="s">
        <v>18</v>
      </c>
      <c r="B40" s="13">
        <f>B26*B11*B10*B14+B12*B10*B15*B27</f>
        <v>1120</v>
      </c>
    </row>
    <row r="41" spans="1:2" ht="17" x14ac:dyDescent="0.2">
      <c r="A41" s="22" t="s">
        <v>19</v>
      </c>
      <c r="B41" s="14">
        <f>B40*B13</f>
        <v>80640</v>
      </c>
    </row>
    <row r="42" spans="1:2" ht="34" x14ac:dyDescent="0.2">
      <c r="A42" s="22" t="s">
        <v>9</v>
      </c>
      <c r="B42" s="14">
        <f>B21-(B16*(B11*(1-B26))*(B14*(1-B28)))</f>
        <v>99750</v>
      </c>
    </row>
    <row r="43" spans="1:2" ht="17" x14ac:dyDescent="0.2">
      <c r="A43" s="22" t="s">
        <v>10</v>
      </c>
      <c r="B43" s="14">
        <f>B22-(B17*B15*(B12*(1-B27)))</f>
        <v>171000</v>
      </c>
    </row>
    <row r="44" spans="1:2" ht="17" x14ac:dyDescent="0.2">
      <c r="A44" s="22" t="s">
        <v>24</v>
      </c>
      <c r="B44" s="14">
        <f>B33</f>
        <v>351390</v>
      </c>
    </row>
    <row r="46" spans="1:2" ht="71" customHeight="1" x14ac:dyDescent="0.2">
      <c r="A46" s="23" t="s">
        <v>37</v>
      </c>
    </row>
    <row r="48" spans="1:2" ht="30" x14ac:dyDescent="0.2">
      <c r="A48" s="25" t="s">
        <v>28</v>
      </c>
    </row>
  </sheetData>
  <mergeCells count="2">
    <mergeCell ref="A7:B7"/>
    <mergeCell ref="A24:B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Shawn Dickerson</dc:creator>
  <cp:lastModifiedBy>Shawn Dickerson</cp:lastModifiedBy>
  <dcterms:created xsi:type="dcterms:W3CDTF">2024-04-19T21:51:10Z</dcterms:created>
  <dcterms:modified xsi:type="dcterms:W3CDTF">2025-06-19T17:49:46Z</dcterms:modified>
</cp:coreProperties>
</file>